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G20" i="5" l="1"/>
  <c r="J14" i="5"/>
  <c r="J13" i="5"/>
  <c r="D29" i="5" l="1"/>
  <c r="D30" i="5" s="1"/>
  <c r="J18" i="5"/>
  <c r="G16" i="5"/>
  <c r="F19" i="5" s="1"/>
  <c r="J15" i="5"/>
  <c r="J12" i="5"/>
  <c r="J11" i="5"/>
  <c r="F31" i="5" l="1"/>
  <c r="K29" i="5"/>
  <c r="K30" i="5" s="1"/>
  <c r="J16" i="5"/>
  <c r="J19" i="5" l="1"/>
  <c r="I19" i="5" s="1"/>
  <c r="K31" i="5"/>
  <c r="I31" i="5" s="1"/>
</calcChain>
</file>

<file path=xl/sharedStrings.xml><?xml version="1.0" encoding="utf-8"?>
<sst xmlns="http://schemas.openxmlformats.org/spreadsheetml/2006/main" count="48" uniqueCount="45">
  <si>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</si>
  <si>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</si>
  <si>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</si>
  <si>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</si>
  <si>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</si>
  <si>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</si>
  <si>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</si>
  <si>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</si>
  <si>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</si>
  <si>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</si>
  <si>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</si>
  <si>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</si>
  <si>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</si>
  <si>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</si>
  <si>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</si>
  <si>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</si>
  <si>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TOTAL à l'ARRIVEE</t>
  </si>
  <si>
    <t xml:space="preserve">Delestage en litres : 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</si>
  <si>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</si>
  <si>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</si>
  <si>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</si>
  <si>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</si>
  <si>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</si>
  <si>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</si>
  <si>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</si>
  <si>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</si>
  <si>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</si>
  <si>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</si>
  <si>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</si>
  <si>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L</t>
  </si>
  <si>
    <t>Max.</t>
  </si>
  <si>
    <t>Bagages</t>
  </si>
  <si>
    <t>Passager Arrière 1</t>
  </si>
  <si>
    <t>Passager Arrière 2</t>
  </si>
  <si>
    <t>CESSNA C172 SP</t>
  </si>
  <si>
    <t>F-HAJG</t>
  </si>
  <si>
    <t>Septembre 2020</t>
  </si>
  <si>
    <t>Carb ARR (L) :</t>
  </si>
  <si>
    <t>Carb ARR (kg) :</t>
  </si>
  <si>
    <t>(MTOW)</t>
  </si>
  <si>
    <t>à</t>
  </si>
  <si>
    <t>Référence : fiche de pesée du 21/08/2017</t>
  </si>
  <si>
    <t>Ltr / 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</si>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</sst>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/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" fontId="0" fillId="0" borderId="0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44" xfId="0" applyNumberFormat="1" applyBorder="1" applyAlignment="1">
      <alignment horizontal="left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9" fontId="9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0.97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1157</c:v>
                </c:pt>
                <c:pt idx="3">
                  <c:v>1157</c:v>
                </c:pt>
                <c:pt idx="4">
                  <c:v>700</c:v>
                </c:pt>
              </c:numCache>
            </c:numRef>
          </c:yVal>
          <c:smooth val="0"/>
        </c:ser>
        <c:ser>
          <c:idx val="3"/>
          <c:order val="1"/>
          <c:tx>
            <c:v>Cat U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centrage'!$B$4:$F$4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0.92300000000000004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centrage'!$B$5:$F$5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999</c:v>
                </c:pt>
                <c:pt idx="3">
                  <c:v>999</c:v>
                </c:pt>
                <c:pt idx="4">
                  <c:v>700</c:v>
                </c:pt>
              </c:numCache>
            </c:numRef>
          </c:yVal>
          <c:smooth val="0"/>
        </c:ser>
        <c:ser>
          <c:idx val="2"/>
          <c:order val="2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Centrage'!$I$31</c:f>
              <c:numCache>
                <c:formatCode>0.000</c:formatCode>
                <c:ptCount val="1"/>
                <c:pt idx="0">
                  <c:v>1.1696982454766196</c:v>
                </c:pt>
              </c:numCache>
            </c:numRef>
          </c:xVal>
          <c:yVal>
            <c:numRef>
              <c:f>'Masse &amp; Centrage'!$F$31:$H$31</c:f>
              <c:numCache>
                <c:formatCode>0</c:formatCode>
                <c:ptCount val="3"/>
                <c:pt idx="0">
                  <c:v>1021.36</c:v>
                </c:pt>
              </c:numCache>
            </c:numRef>
          </c:yVal>
          <c:smooth val="0"/>
        </c:ser>
        <c:ser>
          <c:idx val="1"/>
          <c:order val="3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Centrage'!$I$19</c:f>
              <c:numCache>
                <c:formatCode>0.0000</c:formatCode>
                <c:ptCount val="1"/>
                <c:pt idx="0">
                  <c:v>1.1721280283265001</c:v>
                </c:pt>
              </c:numCache>
            </c:numRef>
          </c:xVal>
          <c:yVal>
            <c:numRef>
              <c:f>'Masse &amp; Centrage'!$F$19:$H$19</c:f>
              <c:numCache>
                <c:formatCode>0</c:formatCode>
                <c:ptCount val="3"/>
                <c:pt idx="0">
                  <c:v>1073.2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007168"/>
        <c:axId val="1462008256"/>
      </c:scatterChart>
      <c:valAx>
        <c:axId val="1462007168"/>
        <c:scaling>
          <c:orientation val="minMax"/>
          <c:max val="1.23"/>
          <c:min val="0.8700000000000001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40024459556459585"/>
              <c:y val="0.80211099099225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2008256"/>
        <c:crosses val="autoZero"/>
        <c:crossBetween val="midCat"/>
      </c:valAx>
      <c:valAx>
        <c:axId val="1462008256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>
            <c:manualLayout>
              <c:xMode val="edge"/>
              <c:yMode val="edge"/>
              <c:x val="3.1228347971366335E-2"/>
              <c:y val="0.15546582833881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200716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320769739080251E-2"/>
          <c:y val="0.89021332638443829"/>
          <c:w val="0.87590816066629029"/>
          <c:h val="9.4335652761833672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15240</xdr:rowOff>
    </xdr:from>
    <xdr:to>
      <xdr:col>3</xdr:col>
      <xdr:colOff>183117</xdr:colOff>
      <xdr:row>4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37160"/>
          <a:ext cx="1303256" cy="533401"/>
        </a:xfrm>
        <a:prstGeom prst="rect">
          <a:avLst/>
        </a:prstGeom>
      </xdr:spPr>
    </xdr:pic>
    <xdr:clientData/>
  </xdr:twoCellAnchor>
  <xdr:twoCellAnchor>
    <xdr:from>
      <xdr:col>0</xdr:col>
      <xdr:colOff>109012</xdr:colOff>
      <xdr:row>27</xdr:row>
      <xdr:rowOff>71769</xdr:rowOff>
    </xdr:from>
    <xdr:to>
      <xdr:col>11</xdr:col>
      <xdr:colOff>3108</xdr:colOff>
      <xdr:row>38</xdr:row>
      <xdr:rowOff>248093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A16" zoomScale="120" zoomScaleNormal="120" workbookViewId="0">
      <selection activeCell="F26" sqref="F26"/>
    </sheetView>
  </sheetViews>
  <sheetFormatPr baseColWidth="10" defaultRowHeight="14.4" x14ac:dyDescent="0.3"/>
  <cols>
    <col min="1" max="1" width="1.77734375" customWidth="1"/>
    <col min="2" max="2" width="11.44140625" customWidth="1"/>
    <col min="3" max="3" width="5.21875" bestFit="1" customWidth="1"/>
    <col min="4" max="4" width="3.6640625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ht="14.4" customHeight="1" x14ac:dyDescent="0.3">
      <c r="A2" s="9"/>
      <c r="B2" s="10"/>
      <c r="C2" s="10"/>
      <c r="D2" s="10"/>
      <c r="E2" s="10"/>
      <c r="F2" s="81" t="s">
        <v>7</v>
      </c>
      <c r="G2" s="81"/>
      <c r="H2" s="81"/>
      <c r="I2" s="81"/>
      <c r="J2" s="81"/>
      <c r="K2" s="81"/>
      <c r="L2" s="11"/>
    </row>
    <row r="3" spans="1:12" ht="14.4" customHeight="1" x14ac:dyDescent="0.3">
      <c r="A3" s="9"/>
      <c r="B3" s="10"/>
      <c r="C3" s="10"/>
      <c r="D3" s="10"/>
      <c r="E3" s="10"/>
      <c r="F3" s="81"/>
      <c r="G3" s="81"/>
      <c r="H3" s="81"/>
      <c r="I3" s="81"/>
      <c r="J3" s="81"/>
      <c r="K3" s="81"/>
      <c r="L3" s="11"/>
    </row>
    <row r="4" spans="1:12" ht="14.4" customHeight="1" x14ac:dyDescent="0.3">
      <c r="A4" s="9"/>
      <c r="B4" s="10"/>
      <c r="C4" s="10"/>
      <c r="D4" s="10"/>
      <c r="E4" s="10"/>
      <c r="F4" s="81"/>
      <c r="G4" s="81"/>
      <c r="H4" s="81"/>
      <c r="I4" s="81"/>
      <c r="J4" s="81"/>
      <c r="K4" s="81"/>
      <c r="L4" s="11"/>
    </row>
    <row r="5" spans="1:12" ht="4.95" customHeight="1" x14ac:dyDescent="0.3">
      <c r="A5" s="9"/>
      <c r="B5" s="10"/>
      <c r="C5" s="10"/>
      <c r="D5" s="10"/>
      <c r="E5" s="10"/>
      <c r="F5" s="12"/>
      <c r="G5" s="12"/>
      <c r="H5" s="12"/>
      <c r="I5" s="12"/>
      <c r="J5" s="12"/>
      <c r="K5" s="12"/>
      <c r="L5" s="11"/>
    </row>
    <row r="6" spans="1:12" ht="23.4" x14ac:dyDescent="0.45">
      <c r="A6" s="9"/>
      <c r="B6" s="82" t="s">
        <v>34</v>
      </c>
      <c r="C6" s="82"/>
      <c r="D6" s="82"/>
      <c r="E6" s="82"/>
      <c r="F6" s="82"/>
      <c r="G6" s="82"/>
      <c r="H6" s="82" t="s">
        <v>35</v>
      </c>
      <c r="I6" s="82"/>
      <c r="J6" s="82"/>
      <c r="K6" s="82"/>
      <c r="L6" s="11"/>
    </row>
    <row r="7" spans="1:12" ht="4.95" customHeigh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x14ac:dyDescent="0.3">
      <c r="A8" s="9"/>
      <c r="B8" s="87" t="s">
        <v>6</v>
      </c>
      <c r="C8" s="87"/>
      <c r="D8" s="87"/>
      <c r="E8" s="87"/>
      <c r="F8" s="31"/>
      <c r="G8" s="83" t="s">
        <v>13</v>
      </c>
      <c r="H8" s="83"/>
      <c r="I8" s="83"/>
      <c r="J8" s="90">
        <v>0.72</v>
      </c>
      <c r="K8" s="90"/>
      <c r="L8" s="11"/>
    </row>
    <row r="9" spans="1:12" ht="4.95" customHeight="1" thickBot="1" x14ac:dyDescent="0.3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s="1" customFormat="1" ht="30" customHeight="1" x14ac:dyDescent="0.3">
      <c r="A10" s="13"/>
      <c r="B10" s="4"/>
      <c r="C10" s="29"/>
      <c r="D10" s="29"/>
      <c r="E10" s="29"/>
      <c r="F10" s="84" t="s">
        <v>22</v>
      </c>
      <c r="G10" s="85"/>
      <c r="H10" s="86"/>
      <c r="I10" s="20" t="s">
        <v>23</v>
      </c>
      <c r="J10" s="88" t="s">
        <v>24</v>
      </c>
      <c r="K10" s="89"/>
      <c r="L10" s="14"/>
    </row>
    <row r="11" spans="1:12" s="1" customFormat="1" ht="30" customHeight="1" x14ac:dyDescent="0.3">
      <c r="A11" s="13"/>
      <c r="B11" s="71" t="s">
        <v>0</v>
      </c>
      <c r="C11" s="72"/>
      <c r="D11" s="72"/>
      <c r="E11" s="73"/>
      <c r="F11" s="68">
        <v>75</v>
      </c>
      <c r="G11" s="69"/>
      <c r="H11" s="70"/>
      <c r="I11" s="44">
        <v>0.94</v>
      </c>
      <c r="J11" s="60">
        <f>F11*I11</f>
        <v>70.5</v>
      </c>
      <c r="K11" s="61"/>
      <c r="L11" s="14"/>
    </row>
    <row r="12" spans="1:12" s="1" customFormat="1" ht="30" customHeight="1" x14ac:dyDescent="0.3">
      <c r="A12" s="13"/>
      <c r="B12" s="71" t="s">
        <v>21</v>
      </c>
      <c r="C12" s="72"/>
      <c r="D12" s="72"/>
      <c r="E12" s="73"/>
      <c r="F12" s="68">
        <v>75</v>
      </c>
      <c r="G12" s="69"/>
      <c r="H12" s="70"/>
      <c r="I12" s="44">
        <v>0.94</v>
      </c>
      <c r="J12" s="60">
        <f>F12*I12</f>
        <v>70.5</v>
      </c>
      <c r="K12" s="61"/>
      <c r="L12" s="14"/>
    </row>
    <row r="13" spans="1:12" s="1" customFormat="1" ht="30" customHeight="1" x14ac:dyDescent="0.3">
      <c r="A13" s="13"/>
      <c r="B13" s="71" t="s">
        <v>32</v>
      </c>
      <c r="C13" s="72"/>
      <c r="D13" s="72"/>
      <c r="E13" s="73"/>
      <c r="F13" s="68">
        <v>40</v>
      </c>
      <c r="G13" s="69"/>
      <c r="H13" s="70"/>
      <c r="I13" s="44">
        <v>1.8540000000000001</v>
      </c>
      <c r="J13" s="60">
        <f>F13*I13</f>
        <v>74.16</v>
      </c>
      <c r="K13" s="61"/>
      <c r="L13" s="14"/>
    </row>
    <row r="14" spans="1:12" s="1" customFormat="1" ht="30" customHeight="1" x14ac:dyDescent="0.3">
      <c r="A14" s="13"/>
      <c r="B14" s="71" t="s">
        <v>33</v>
      </c>
      <c r="C14" s="72"/>
      <c r="D14" s="72"/>
      <c r="E14" s="73"/>
      <c r="F14" s="68">
        <v>40</v>
      </c>
      <c r="G14" s="69"/>
      <c r="H14" s="70"/>
      <c r="I14" s="44">
        <v>1.8540000000000001</v>
      </c>
      <c r="J14" s="60">
        <f>F14*I14</f>
        <v>74.16</v>
      </c>
      <c r="K14" s="61"/>
      <c r="L14" s="14"/>
    </row>
    <row r="15" spans="1:12" s="1" customFormat="1" ht="30" customHeight="1" x14ac:dyDescent="0.3">
      <c r="A15" s="13"/>
      <c r="B15" s="30" t="s">
        <v>31</v>
      </c>
      <c r="C15" s="33" t="s">
        <v>30</v>
      </c>
      <c r="D15" s="32">
        <v>54</v>
      </c>
      <c r="E15" s="33" t="s">
        <v>3</v>
      </c>
      <c r="F15" s="68">
        <v>20</v>
      </c>
      <c r="G15" s="69"/>
      <c r="H15" s="70"/>
      <c r="I15" s="44">
        <v>2.41</v>
      </c>
      <c r="J15" s="60">
        <f>F15*I15</f>
        <v>48.2</v>
      </c>
      <c r="K15" s="61"/>
      <c r="L15" s="14"/>
    </row>
    <row r="16" spans="1:12" s="1" customFormat="1" ht="15" customHeight="1" x14ac:dyDescent="0.3">
      <c r="A16" s="13"/>
      <c r="B16" s="121" t="s">
        <v>4</v>
      </c>
      <c r="C16" s="79" t="s">
        <v>30</v>
      </c>
      <c r="D16" s="123">
        <v>200</v>
      </c>
      <c r="E16" s="77" t="s">
        <v>29</v>
      </c>
      <c r="F16" s="17" t="s">
        <v>5</v>
      </c>
      <c r="G16" s="117">
        <f>F17*$J$8</f>
        <v>61.199999999999996</v>
      </c>
      <c r="H16" s="118"/>
      <c r="I16" s="102">
        <v>1.22</v>
      </c>
      <c r="J16" s="62">
        <f>G16*I16</f>
        <v>74.663999999999987</v>
      </c>
      <c r="K16" s="63"/>
      <c r="L16" s="14"/>
    </row>
    <row r="17" spans="1:12" s="1" customFormat="1" ht="15" customHeight="1" x14ac:dyDescent="0.3">
      <c r="A17" s="13"/>
      <c r="B17" s="122"/>
      <c r="C17" s="80"/>
      <c r="D17" s="124"/>
      <c r="E17" s="78"/>
      <c r="F17" s="21">
        <v>85</v>
      </c>
      <c r="G17" s="119"/>
      <c r="H17" s="120"/>
      <c r="I17" s="103"/>
      <c r="J17" s="64"/>
      <c r="K17" s="65"/>
      <c r="L17" s="14"/>
    </row>
    <row r="18" spans="1:12" s="1" customFormat="1" ht="30" customHeight="1" thickBot="1" x14ac:dyDescent="0.35">
      <c r="A18" s="13"/>
      <c r="B18" s="104" t="s">
        <v>1</v>
      </c>
      <c r="C18" s="105"/>
      <c r="D18" s="105"/>
      <c r="E18" s="106"/>
      <c r="F18" s="111">
        <v>762</v>
      </c>
      <c r="G18" s="112"/>
      <c r="H18" s="113"/>
      <c r="I18" s="45">
        <v>1.1099000000000001</v>
      </c>
      <c r="J18" s="56">
        <f>F18*I18</f>
        <v>845.74380000000008</v>
      </c>
      <c r="K18" s="57"/>
      <c r="L18" s="14"/>
    </row>
    <row r="19" spans="1:12" s="1" customFormat="1" ht="30" customHeight="1" thickTop="1" thickBot="1" x14ac:dyDescent="0.35">
      <c r="A19" s="13"/>
      <c r="B19" s="107" t="s">
        <v>2</v>
      </c>
      <c r="C19" s="108"/>
      <c r="D19" s="108"/>
      <c r="E19" s="109"/>
      <c r="F19" s="114">
        <f>F11+F12+F13+F14+F15+G16+F18</f>
        <v>1073.2</v>
      </c>
      <c r="G19" s="115"/>
      <c r="H19" s="116"/>
      <c r="I19" s="46">
        <f>J19/F19</f>
        <v>1.1721280283265001</v>
      </c>
      <c r="J19" s="58">
        <f>SUM(J11:K18)</f>
        <v>1257.9277999999999</v>
      </c>
      <c r="K19" s="59"/>
      <c r="L19" s="14"/>
    </row>
    <row r="20" spans="1:12" s="1" customFormat="1" ht="15" thickBot="1" x14ac:dyDescent="0.35">
      <c r="A20" s="13"/>
      <c r="B20" s="15"/>
      <c r="C20" s="15"/>
      <c r="D20" s="15"/>
      <c r="E20" s="15"/>
      <c r="F20" s="23" t="s">
        <v>19</v>
      </c>
      <c r="G20" s="24">
        <f>I22</f>
        <v>1157</v>
      </c>
      <c r="H20" s="25" t="s">
        <v>3</v>
      </c>
      <c r="I20" s="3"/>
      <c r="J20" s="2"/>
      <c r="K20" s="2"/>
      <c r="L20" s="14"/>
    </row>
    <row r="21" spans="1:12" s="1" customFormat="1" ht="4.8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4"/>
    </row>
    <row r="22" spans="1:12" s="1" customFormat="1" x14ac:dyDescent="0.3">
      <c r="A22" s="13"/>
      <c r="B22" s="110" t="s">
        <v>8</v>
      </c>
      <c r="C22" s="110"/>
      <c r="D22" s="110"/>
      <c r="E22" s="110"/>
      <c r="F22" s="110"/>
      <c r="G22" s="110"/>
      <c r="H22" s="110"/>
      <c r="I22" s="37">
        <v>1157</v>
      </c>
      <c r="J22" s="43" t="s">
        <v>3</v>
      </c>
      <c r="K22" s="38" t="s">
        <v>39</v>
      </c>
      <c r="L22" s="14"/>
    </row>
    <row r="23" spans="1:12" s="1" customFormat="1" ht="15" customHeight="1" x14ac:dyDescent="0.3">
      <c r="A23" s="13"/>
      <c r="B23" s="74" t="s">
        <v>27</v>
      </c>
      <c r="C23" s="74"/>
      <c r="D23" s="74"/>
      <c r="E23" s="74"/>
      <c r="F23" s="74"/>
      <c r="G23" s="74"/>
      <c r="H23" s="74"/>
      <c r="I23" s="42">
        <v>0.89</v>
      </c>
      <c r="J23" s="43" t="s">
        <v>40</v>
      </c>
      <c r="K23" s="43">
        <v>1.2</v>
      </c>
      <c r="L23" s="14"/>
    </row>
    <row r="24" spans="1:12" s="1" customFormat="1" ht="4.95" customHeight="1" thickBot="1" x14ac:dyDescent="0.35">
      <c r="A24" s="13"/>
      <c r="B24" s="18"/>
      <c r="C24" s="18"/>
      <c r="D24" s="18"/>
      <c r="E24" s="18"/>
      <c r="F24" s="18"/>
      <c r="G24" s="18"/>
      <c r="H24" s="18"/>
      <c r="I24" s="18"/>
      <c r="J24" s="41"/>
      <c r="K24" s="18"/>
      <c r="L24" s="14"/>
    </row>
    <row r="25" spans="1:12" s="1" customFormat="1" ht="15" customHeight="1" thickBot="1" x14ac:dyDescent="0.35">
      <c r="A25" s="13"/>
      <c r="B25" s="92" t="s">
        <v>15</v>
      </c>
      <c r="C25" s="93"/>
      <c r="D25" s="93"/>
      <c r="E25" s="93"/>
      <c r="F25" s="22">
        <v>2</v>
      </c>
      <c r="G25" s="48" t="s">
        <v>14</v>
      </c>
      <c r="H25" s="18"/>
      <c r="I25" s="47" t="s">
        <v>43</v>
      </c>
      <c r="J25" s="22">
        <v>36</v>
      </c>
      <c r="K25" s="125" t="s">
        <v>42</v>
      </c>
      <c r="L25" s="14"/>
    </row>
    <row r="26" spans="1:12" s="1" customFormat="1" ht="3.6" customHeight="1" thickBot="1" x14ac:dyDescent="0.35">
      <c r="A26" s="13"/>
      <c r="B26" s="49"/>
      <c r="C26" s="49"/>
      <c r="D26" s="49"/>
      <c r="E26" s="49"/>
      <c r="F26" s="51"/>
      <c r="G26" s="52"/>
      <c r="H26" s="52"/>
      <c r="I26" s="53"/>
      <c r="J26" s="51"/>
      <c r="K26" s="50"/>
      <c r="L26" s="14"/>
    </row>
    <row r="27" spans="1:12" s="1" customFormat="1" ht="15" customHeight="1" thickBot="1" x14ac:dyDescent="0.35">
      <c r="A27" s="13"/>
      <c r="B27" s="75" t="s">
        <v>44</v>
      </c>
      <c r="C27" s="76"/>
      <c r="D27" s="76"/>
      <c r="E27" s="76"/>
      <c r="F27" s="76"/>
      <c r="G27" s="76"/>
      <c r="H27" s="76"/>
      <c r="I27" s="76"/>
      <c r="J27" s="54">
        <f>F17/J25/24</f>
        <v>9.8379629629629636E-2</v>
      </c>
      <c r="K27" s="55"/>
      <c r="L27" s="14"/>
    </row>
    <row r="28" spans="1:12" s="1" customFormat="1" ht="1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41"/>
      <c r="K28" s="18"/>
      <c r="L28" s="14"/>
    </row>
    <row r="29" spans="1:12" s="1" customFormat="1" ht="15" customHeight="1" x14ac:dyDescent="0.3">
      <c r="A29" s="13"/>
      <c r="B29" s="18" t="s">
        <v>17</v>
      </c>
      <c r="C29" s="18"/>
      <c r="D29" s="66">
        <f>F25*J25</f>
        <v>72</v>
      </c>
      <c r="E29" s="66"/>
      <c r="F29" s="66"/>
      <c r="G29" s="66"/>
      <c r="H29" s="18"/>
      <c r="I29" s="18" t="s">
        <v>37</v>
      </c>
      <c r="J29" s="41"/>
      <c r="K29" s="18">
        <f>F17-D29</f>
        <v>13</v>
      </c>
      <c r="L29" s="14"/>
    </row>
    <row r="30" spans="1:12" s="1" customFormat="1" ht="15" customHeight="1" x14ac:dyDescent="0.3">
      <c r="A30" s="13"/>
      <c r="B30" s="18" t="s">
        <v>18</v>
      </c>
      <c r="C30" s="18"/>
      <c r="D30" s="67">
        <f>D29*J8</f>
        <v>51.839999999999996</v>
      </c>
      <c r="E30" s="67"/>
      <c r="F30" s="67"/>
      <c r="G30" s="67"/>
      <c r="H30" s="18"/>
      <c r="I30" s="18" t="s">
        <v>38</v>
      </c>
      <c r="J30" s="41"/>
      <c r="K30" s="39">
        <f>K29*J8</f>
        <v>9.36</v>
      </c>
      <c r="L30" s="14"/>
    </row>
    <row r="31" spans="1:12" s="1" customFormat="1" ht="15" customHeight="1" x14ac:dyDescent="0.3">
      <c r="A31" s="13"/>
      <c r="B31" s="94" t="s">
        <v>16</v>
      </c>
      <c r="C31" s="95"/>
      <c r="D31" s="95"/>
      <c r="E31" s="96"/>
      <c r="F31" s="97">
        <f>F19-D30</f>
        <v>1021.36</v>
      </c>
      <c r="G31" s="98"/>
      <c r="H31" s="99"/>
      <c r="I31" s="40">
        <f>K31/F31</f>
        <v>1.1696982454766196</v>
      </c>
      <c r="J31" s="40"/>
      <c r="K31" s="19">
        <f>J11+J12+J13+J14+J15+J18+(K30*I16)</f>
        <v>1194.6830000000002</v>
      </c>
      <c r="L31" s="14"/>
    </row>
    <row r="32" spans="1:12" s="1" customFormat="1" ht="15" customHeight="1" x14ac:dyDescent="0.3">
      <c r="A32" s="13"/>
      <c r="B32" s="18"/>
      <c r="C32" s="18"/>
      <c r="D32" s="18"/>
      <c r="E32" s="18"/>
      <c r="F32" s="18"/>
      <c r="G32" s="18"/>
      <c r="H32" s="18"/>
      <c r="I32" s="18"/>
      <c r="J32" s="41"/>
      <c r="K32" s="18"/>
      <c r="L32" s="14"/>
    </row>
    <row r="33" spans="1:12" s="1" customFormat="1" ht="15" customHeight="1" x14ac:dyDescent="0.3">
      <c r="A33" s="13"/>
      <c r="B33" s="18"/>
      <c r="C33" s="18"/>
      <c r="D33" s="18"/>
      <c r="E33" s="18"/>
      <c r="F33" s="18"/>
      <c r="G33" s="18"/>
      <c r="H33" s="18"/>
      <c r="I33" s="18"/>
      <c r="J33" s="41"/>
      <c r="K33" s="18"/>
      <c r="L33" s="14"/>
    </row>
    <row r="34" spans="1:12" s="1" customFormat="1" ht="15" customHeight="1" x14ac:dyDescent="0.3">
      <c r="A34" s="13"/>
      <c r="B34" s="18"/>
      <c r="C34" s="18"/>
      <c r="D34" s="18"/>
      <c r="E34" s="18"/>
      <c r="F34" s="18"/>
      <c r="G34" s="18"/>
      <c r="H34" s="18"/>
      <c r="I34" s="18"/>
      <c r="J34" s="41"/>
      <c r="K34" s="18"/>
      <c r="L34" s="14"/>
    </row>
    <row r="35" spans="1:12" s="1" customFormat="1" ht="15" customHeight="1" x14ac:dyDescent="0.3">
      <c r="A35" s="13"/>
      <c r="B35" s="18"/>
      <c r="C35" s="18"/>
      <c r="D35" s="18"/>
      <c r="E35" s="18"/>
      <c r="F35" s="18"/>
      <c r="G35" s="18"/>
      <c r="H35" s="18"/>
      <c r="I35" s="18"/>
      <c r="J35" s="41"/>
      <c r="K35" s="18"/>
      <c r="L35" s="14"/>
    </row>
    <row r="36" spans="1:12" s="1" customFormat="1" ht="15" customHeight="1" x14ac:dyDescent="0.3">
      <c r="A36" s="13"/>
      <c r="B36" s="18"/>
      <c r="C36" s="18"/>
      <c r="D36" s="18"/>
      <c r="E36" s="18"/>
      <c r="F36" s="18"/>
      <c r="G36" s="18"/>
      <c r="H36" s="18"/>
      <c r="I36" s="18"/>
      <c r="J36" s="41"/>
      <c r="K36" s="18"/>
      <c r="L36" s="14"/>
    </row>
    <row r="37" spans="1:12" s="1" customFormat="1" ht="1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4"/>
    </row>
    <row r="38" spans="1:12" s="1" customFormat="1" ht="1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4"/>
    </row>
    <row r="39" spans="1:12" s="1" customFormat="1" ht="23.4" customHeight="1" x14ac:dyDescent="0.3">
      <c r="A39" s="1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4"/>
    </row>
    <row r="40" spans="1:12" s="1" customFormat="1" ht="18.600000000000001" customHeight="1" x14ac:dyDescent="0.3">
      <c r="A40" s="13"/>
      <c r="B40" s="100" t="s">
        <v>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4"/>
    </row>
    <row r="41" spans="1:12" s="1" customFormat="1" ht="28.8" customHeight="1" x14ac:dyDescent="0.3">
      <c r="A41" s="13"/>
      <c r="B41" s="101" t="s">
        <v>10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4"/>
    </row>
    <row r="42" spans="1:12" ht="15" customHeight="1" thickBot="1" x14ac:dyDescent="0.35">
      <c r="A42" s="16"/>
      <c r="B42" s="36" t="s">
        <v>36</v>
      </c>
      <c r="C42" s="91" t="s">
        <v>41</v>
      </c>
      <c r="D42" s="91"/>
      <c r="E42" s="91"/>
      <c r="F42" s="91"/>
      <c r="G42" s="91"/>
      <c r="H42" s="91"/>
      <c r="I42" s="91"/>
      <c r="J42" s="91"/>
      <c r="K42" s="34" t="s">
        <v>20</v>
      </c>
      <c r="L42" s="35"/>
    </row>
    <row r="43" spans="1:12" ht="15" thickTop="1" x14ac:dyDescent="0.3"/>
  </sheetData>
  <sheetProtection algorithmName="SHA-512" hashValue="/26S3bz1Mo/AGSF/Ph+dg3ZfZ66T99648VxVE8Vs50W+xF7/Ix1YEP/SNNucOV13bOSqJTkrUjsVNhXVsiYk/A==" saltValue="TRwbu1i/AKiIwFLTDuJrnA==" spinCount="100000" sheet="1" objects="1" scenarios="1" selectLockedCells="1"/>
  <mergeCells count="47">
    <mergeCell ref="C42:J42"/>
    <mergeCell ref="B25:E25"/>
    <mergeCell ref="J11:K11"/>
    <mergeCell ref="B31:E31"/>
    <mergeCell ref="F31:H31"/>
    <mergeCell ref="B40:K40"/>
    <mergeCell ref="B41:K41"/>
    <mergeCell ref="I16:I17"/>
    <mergeCell ref="B18:E18"/>
    <mergeCell ref="B19:E19"/>
    <mergeCell ref="B22:H22"/>
    <mergeCell ref="F18:H18"/>
    <mergeCell ref="F19:H19"/>
    <mergeCell ref="G16:H17"/>
    <mergeCell ref="B16:B17"/>
    <mergeCell ref="D16:D17"/>
    <mergeCell ref="F2:K4"/>
    <mergeCell ref="B6:G6"/>
    <mergeCell ref="H6:K6"/>
    <mergeCell ref="G8:I8"/>
    <mergeCell ref="F10:H10"/>
    <mergeCell ref="B8:E8"/>
    <mergeCell ref="J10:K10"/>
    <mergeCell ref="J8:K8"/>
    <mergeCell ref="D29:G29"/>
    <mergeCell ref="D30:G30"/>
    <mergeCell ref="F11:H11"/>
    <mergeCell ref="B11:E11"/>
    <mergeCell ref="F15:H15"/>
    <mergeCell ref="B23:H23"/>
    <mergeCell ref="B13:E13"/>
    <mergeCell ref="F13:H13"/>
    <mergeCell ref="B12:E12"/>
    <mergeCell ref="F12:H12"/>
    <mergeCell ref="B14:E14"/>
    <mergeCell ref="F14:H14"/>
    <mergeCell ref="B27:I27"/>
    <mergeCell ref="E16:E17"/>
    <mergeCell ref="C16:C17"/>
    <mergeCell ref="J27:K27"/>
    <mergeCell ref="J18:K18"/>
    <mergeCell ref="J19:K19"/>
    <mergeCell ref="J12:K12"/>
    <mergeCell ref="J13:K13"/>
    <mergeCell ref="J14:K14"/>
    <mergeCell ref="J15:K15"/>
    <mergeCell ref="J16:K17"/>
  </mergeCells>
  <conditionalFormatting sqref="F19:H19">
    <cfRule type="cellIs" dxfId="6" priority="6" operator="lessThanOrEqual">
      <formula>$G$20</formula>
    </cfRule>
    <cfRule type="cellIs" dxfId="5" priority="7" operator="greaterThan">
      <formula>$G$20</formula>
    </cfRule>
  </conditionalFormatting>
  <conditionalFormatting sqref="I19">
    <cfRule type="cellIs" dxfId="4" priority="5" operator="notBetween">
      <formula>$I$23</formula>
      <formula>$K$23</formula>
    </cfRule>
  </conditionalFormatting>
  <conditionalFormatting sqref="F15:H15">
    <cfRule type="cellIs" dxfId="3" priority="3" operator="greaterThan">
      <formula>$D$15</formula>
    </cfRule>
  </conditionalFormatting>
  <conditionalFormatting sqref="F17">
    <cfRule type="cellIs" dxfId="2" priority="2" operator="greaterThan">
      <formula>$D$16</formula>
    </cfRule>
  </conditionalFormatting>
  <conditionalFormatting sqref="F25">
    <cfRule type="cellIs" dxfId="1" priority="8" operator="greaterThanOrEqual">
      <formula>$F$17/$J$25</formula>
    </cfRule>
  </conditionalFormatting>
  <conditionalFormatting sqref="F26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2" sqref="F12"/>
    </sheetView>
  </sheetViews>
  <sheetFormatPr baseColWidth="10" defaultRowHeight="14.4" x14ac:dyDescent="0.3"/>
  <sheetData>
    <row r="1" spans="1:6" x14ac:dyDescent="0.3">
      <c r="A1" t="s">
        <v>11</v>
      </c>
      <c r="B1">
        <v>0.89</v>
      </c>
      <c r="C1">
        <v>0.89</v>
      </c>
      <c r="D1" s="5">
        <v>0.97</v>
      </c>
      <c r="E1">
        <v>1.2</v>
      </c>
      <c r="F1">
        <v>1.2</v>
      </c>
    </row>
    <row r="2" spans="1:6" x14ac:dyDescent="0.3">
      <c r="B2">
        <v>700</v>
      </c>
      <c r="C2">
        <v>890</v>
      </c>
      <c r="D2">
        <v>1157</v>
      </c>
      <c r="E2">
        <v>1157</v>
      </c>
      <c r="F2">
        <v>700</v>
      </c>
    </row>
    <row r="4" spans="1:6" x14ac:dyDescent="0.3">
      <c r="A4" t="s">
        <v>12</v>
      </c>
      <c r="B4">
        <v>0.89</v>
      </c>
      <c r="C4">
        <v>0.89</v>
      </c>
      <c r="D4" s="5">
        <v>0.92300000000000004</v>
      </c>
      <c r="E4">
        <v>1.2</v>
      </c>
      <c r="F4">
        <v>1.2</v>
      </c>
    </row>
    <row r="5" spans="1:6" x14ac:dyDescent="0.3">
      <c r="B5">
        <v>700</v>
      </c>
      <c r="C5">
        <v>890</v>
      </c>
      <c r="D5">
        <v>999</v>
      </c>
      <c r="E5">
        <v>999</v>
      </c>
      <c r="F5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26" t="s">
        <v>25</v>
      </c>
    </row>
    <row r="3" spans="1:2" ht="28.8" x14ac:dyDescent="0.3">
      <c r="B3" s="27" t="s">
        <v>26</v>
      </c>
    </row>
    <row r="4" spans="1:2" ht="58.2" customHeight="1" x14ac:dyDescent="0.3">
      <c r="B4" s="27" t="s">
        <v>28</v>
      </c>
    </row>
    <row r="5" spans="1:2" x14ac:dyDescent="0.3">
      <c r="B5" s="28"/>
    </row>
    <row r="6" spans="1:2" x14ac:dyDescent="0.3">
      <c r="B6" s="28"/>
    </row>
    <row r="7" spans="1:2" x14ac:dyDescent="0.3">
      <c r="B7" s="28"/>
    </row>
    <row r="8" spans="1:2" x14ac:dyDescent="0.3">
      <c r="B8" s="28"/>
    </row>
    <row r="9" spans="1:2" x14ac:dyDescent="0.3">
      <c r="B9" s="28"/>
    </row>
    <row r="10" spans="1:2" x14ac:dyDescent="0.3">
      <c r="B10" s="28"/>
    </row>
    <row r="11" spans="1:2" x14ac:dyDescent="0.3">
      <c r="B1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2020-09-07T11:13:29Z</cp:lastPrinted>
  <dcterms:created xsi:type="dcterms:W3CDTF">2020-09-06T07:45:35Z</dcterms:created>
  <dcterms:modified xsi:type="dcterms:W3CDTF">2020-09-15T20:43:43Z</dcterms:modified>
</cp:coreProperties>
</file>